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Ark1" sheetId="1" r:id="rId1"/>
    <sheet name="Ark2" sheetId="2" r:id="rId2"/>
    <sheet name="Ark3" sheetId="3" r:id="rId3"/>
  </sheets>
  <calcPr calcId="125725"/>
  <fileRecoveryPr repairLoad="1"/>
</workbook>
</file>

<file path=xl/calcChain.xml><?xml version="1.0" encoding="utf-8"?>
<calcChain xmlns="http://schemas.openxmlformats.org/spreadsheetml/2006/main">
  <c r="F38" i="1"/>
  <c r="F9"/>
  <c r="D22" l="1"/>
  <c r="D6" l="1"/>
  <c r="H53" l="1"/>
  <c r="H56" s="1"/>
  <c r="F53"/>
  <c r="F56" s="1"/>
  <c r="D53"/>
  <c r="D56" s="1"/>
  <c r="H37"/>
  <c r="H40" s="1"/>
  <c r="F37"/>
  <c r="F40" s="1"/>
  <c r="D37"/>
  <c r="D40" s="1"/>
  <c r="D23"/>
  <c r="H22"/>
  <c r="F22"/>
  <c r="H21"/>
  <c r="F21"/>
  <c r="D21"/>
  <c r="H20"/>
  <c r="F20"/>
  <c r="D20"/>
  <c r="H18"/>
  <c r="F18"/>
  <c r="D18"/>
  <c r="H17"/>
  <c r="F17"/>
  <c r="D17"/>
  <c r="H14"/>
  <c r="D12"/>
  <c r="D14" s="1"/>
  <c r="F14"/>
  <c r="H24" l="1"/>
  <c r="H26" s="1"/>
  <c r="H45" s="1"/>
  <c r="H47" s="1"/>
  <c r="H59" s="1"/>
  <c r="D24"/>
  <c r="D26" s="1"/>
  <c r="D45" s="1"/>
  <c r="D47" s="1"/>
  <c r="D59" s="1"/>
  <c r="F24"/>
  <c r="F26" s="1"/>
  <c r="F45" s="1"/>
  <c r="F47" s="1"/>
  <c r="F59" s="1"/>
</calcChain>
</file>

<file path=xl/sharedStrings.xml><?xml version="1.0" encoding="utf-8"?>
<sst xmlns="http://schemas.openxmlformats.org/spreadsheetml/2006/main" count="79" uniqueCount="79">
  <si>
    <t>NSFs FAGGR. FOR OPERASJONSSYKEPLEIERE 2014</t>
  </si>
  <si>
    <t>RESULTATREGNSKAP</t>
  </si>
  <si>
    <t xml:space="preserve"> </t>
  </si>
  <si>
    <t>Kontingentinntekter</t>
  </si>
  <si>
    <t>Kursinntekter</t>
  </si>
  <si>
    <t>Tilskudd</t>
  </si>
  <si>
    <t>Annonseinntekter</t>
  </si>
  <si>
    <t>Standleieinntekter</t>
  </si>
  <si>
    <t>Øvrige inntekter</t>
  </si>
  <si>
    <t>Finansinntekter</t>
  </si>
  <si>
    <t>Sum driftsinntekter</t>
  </si>
  <si>
    <t>Lønns- og honorarkostnader</t>
  </si>
  <si>
    <t>Reise- og oppholdkostnader</t>
  </si>
  <si>
    <t>Stipend</t>
  </si>
  <si>
    <t>Arr.kostnader seminar</t>
  </si>
  <si>
    <t>Øvrige kostnader</t>
  </si>
  <si>
    <t>Finanskostnader</t>
  </si>
  <si>
    <t>Sum driftskostnader</t>
  </si>
  <si>
    <t>Årsresultat</t>
  </si>
  <si>
    <t>Overføringer</t>
  </si>
  <si>
    <t>Overført til udisponert resultat</t>
  </si>
  <si>
    <t>BALANSE PR 31.12</t>
  </si>
  <si>
    <t>Eiendeler</t>
  </si>
  <si>
    <t>Omløpsmidler</t>
  </si>
  <si>
    <t>Bankinnskudd og kontanter</t>
  </si>
  <si>
    <t>Fordringer - resultat seminar</t>
  </si>
  <si>
    <t>Fordinger - kontingent</t>
  </si>
  <si>
    <t>Sum omløpsmidler</t>
  </si>
  <si>
    <t>Gjeld og egenkapital</t>
  </si>
  <si>
    <t>Egenkapital</t>
  </si>
  <si>
    <t>Udisponert årsresultat</t>
  </si>
  <si>
    <t>Annen egenkapital</t>
  </si>
  <si>
    <t>Sum egenkapital</t>
  </si>
  <si>
    <t>Gjeld</t>
  </si>
  <si>
    <t>Kortsiktig gjeld</t>
  </si>
  <si>
    <t>Mellomregning NSF</t>
  </si>
  <si>
    <t>Leverandørgjeld</t>
  </si>
  <si>
    <t xml:space="preserve">Skatt/Arb.giveravigft </t>
  </si>
  <si>
    <t>Annen kortsiktig gjeld, forhåndsbet kont</t>
  </si>
  <si>
    <t>Oppgjør mva</t>
  </si>
  <si>
    <t>Sum kortsiktig gjeld</t>
  </si>
  <si>
    <t>Sum gjeld og egenkapital</t>
  </si>
  <si>
    <t>Resultat og balanse er utarbeidet etter regnskapsloven og god regnskapsskikk. Det er ikke utarbeidet noteopplysninger.</t>
  </si>
  <si>
    <t>Forklaringer inntekter:</t>
  </si>
  <si>
    <r>
      <rPr>
        <b/>
        <sz val="12"/>
        <rFont val="Times Roman"/>
      </rPr>
      <t xml:space="preserve">Kursinntekter: </t>
    </r>
    <r>
      <rPr>
        <sz val="12"/>
        <rFont val="Times Roman"/>
      </rPr>
      <t>inntekter seminar</t>
    </r>
  </si>
  <si>
    <r>
      <rPr>
        <b/>
        <sz val="12"/>
        <rFont val="Times Roman"/>
      </rPr>
      <t xml:space="preserve">Annonseinntekter: </t>
    </r>
    <r>
      <rPr>
        <sz val="12"/>
        <rFont val="Times Roman"/>
      </rPr>
      <t>annonser - fagblad</t>
    </r>
  </si>
  <si>
    <r>
      <rPr>
        <b/>
        <sz val="12"/>
        <rFont val="Times Roman"/>
      </rPr>
      <t xml:space="preserve">Standleieinntekter: </t>
    </r>
    <r>
      <rPr>
        <sz val="12"/>
        <rFont val="Times Roman"/>
      </rPr>
      <t>inntekter for utstillere på semimar</t>
    </r>
  </si>
  <si>
    <t>Forklaringer kostnader:</t>
  </si>
  <si>
    <r>
      <t xml:space="preserve">Lønn- og honorarkostn: </t>
    </r>
    <r>
      <rPr>
        <sz val="12"/>
        <rFont val="Times Roman"/>
      </rPr>
      <t xml:space="preserve">alle honorarer og arbeidsgiveravgift </t>
    </r>
  </si>
  <si>
    <r>
      <rPr>
        <b/>
        <sz val="12"/>
        <rFont val="Times Roman"/>
      </rPr>
      <t>Reise- og oppholdskostn:</t>
    </r>
    <r>
      <rPr>
        <sz val="12"/>
        <rFont val="Times Roman"/>
        <family val="1"/>
      </rPr>
      <t xml:space="preserve"> alt av reise, km godtgjørelse og hotelloppholdsutg</t>
    </r>
  </si>
  <si>
    <t>Forklaringer av balansekonti:</t>
  </si>
  <si>
    <r>
      <rPr>
        <b/>
        <sz val="12"/>
        <rFont val="Times Roman"/>
      </rPr>
      <t xml:space="preserve">Annen egenkapital: </t>
    </r>
    <r>
      <rPr>
        <sz val="12"/>
        <rFont val="Times Roman"/>
      </rPr>
      <t>samlet egenkapital (resultat) fra tidligere år.</t>
    </r>
  </si>
  <si>
    <r>
      <t xml:space="preserve">Skatt/arbedisgiveravg: </t>
    </r>
    <r>
      <rPr>
        <sz val="12"/>
        <rFont val="Times Roman"/>
      </rPr>
      <t xml:space="preserve">Avgift til myndighetene for utbetaling av bla honorarer </t>
    </r>
  </si>
  <si>
    <r>
      <rPr>
        <b/>
        <sz val="12"/>
        <rFont val="Times Roman"/>
      </rPr>
      <t>Finansinntekter</t>
    </r>
    <r>
      <rPr>
        <sz val="12"/>
        <rFont val="Times Roman"/>
        <family val="1"/>
      </rPr>
      <t>: renteinntekter for 2014</t>
    </r>
  </si>
  <si>
    <r>
      <t xml:space="preserve">Finanskostnader: </t>
    </r>
    <r>
      <rPr>
        <sz val="12"/>
        <rFont val="Times Roman"/>
      </rPr>
      <t>rentekostnader og bankomkostninger i 2014</t>
    </r>
  </si>
  <si>
    <r>
      <t xml:space="preserve">Bankinnskudd og kontanter: </t>
    </r>
    <r>
      <rPr>
        <sz val="12"/>
        <rFont val="Times Roman"/>
      </rPr>
      <t>Saldo i banken for alle konti pr 31.12.14</t>
    </r>
  </si>
  <si>
    <r>
      <rPr>
        <b/>
        <sz val="12"/>
        <rFont val="Times Roman"/>
      </rPr>
      <t xml:space="preserve">Årsresultat: </t>
    </r>
    <r>
      <rPr>
        <sz val="12"/>
        <rFont val="Times Roman"/>
      </rPr>
      <t>Overført</t>
    </r>
    <r>
      <rPr>
        <b/>
        <sz val="12"/>
        <rFont val="Times Roman"/>
      </rPr>
      <t xml:space="preserve"> </t>
    </r>
    <r>
      <rPr>
        <sz val="12"/>
        <rFont val="Times Roman"/>
      </rPr>
      <t>resultat fra driftsregnskapet 2014</t>
    </r>
  </si>
  <si>
    <r>
      <t>Mellomregning NSF:</t>
    </r>
    <r>
      <rPr>
        <sz val="12"/>
        <rFont val="Times Roman"/>
      </rPr>
      <t xml:space="preserve"> utestående til NSF i 2014</t>
    </r>
  </si>
  <si>
    <r>
      <t xml:space="preserve">Leverandørgjeld: </t>
    </r>
    <r>
      <rPr>
        <sz val="12"/>
        <rFont val="Times Roman"/>
      </rPr>
      <t>utbetalt til leverandør i 2015, gjelder 2014</t>
    </r>
  </si>
  <si>
    <r>
      <rPr>
        <b/>
        <sz val="12"/>
        <rFont val="Times Roman"/>
      </rPr>
      <t xml:space="preserve">MVA: </t>
    </r>
    <r>
      <rPr>
        <sz val="12"/>
        <rFont val="Times Roman"/>
        <family val="1"/>
      </rPr>
      <t>Momsoppgjør for 2014 som innberettes og betales til myndighetene i 2015</t>
    </r>
  </si>
  <si>
    <t>Tilskudd lokalegrupper</t>
  </si>
  <si>
    <r>
      <rPr>
        <b/>
        <sz val="12"/>
        <rFont val="Times Roman"/>
      </rPr>
      <t>Tilskudd</t>
    </r>
    <r>
      <rPr>
        <sz val="12"/>
        <rFont val="Times Roman"/>
        <family val="1"/>
      </rPr>
      <t>: Adm.midler fra NSF: kr 125000 + tilskudd lokale grupper kr: 145700</t>
    </r>
  </si>
  <si>
    <r>
      <t xml:space="preserve">Øvrige innteker: </t>
    </r>
    <r>
      <rPr>
        <sz val="12"/>
        <rFont val="Times Roman"/>
      </rPr>
      <t>Loddsalg for to lokalgrupper</t>
    </r>
  </si>
  <si>
    <t>Hotellkostnaden: kr 168400</t>
  </si>
  <si>
    <t>Reisekostnaden: kr 95630</t>
  </si>
  <si>
    <r>
      <t xml:space="preserve">Stipend: </t>
    </r>
    <r>
      <rPr>
        <sz val="12"/>
        <rFont val="Times Roman"/>
      </rPr>
      <t xml:space="preserve"> reise- og andre stipend utdelt i 2014</t>
    </r>
  </si>
  <si>
    <t>Skatt: kr 30544</t>
  </si>
  <si>
    <t>Arb.giveravgift kr 11874</t>
  </si>
  <si>
    <r>
      <t xml:space="preserve">Annen kortsiktig gjeld:  </t>
    </r>
    <r>
      <rPr>
        <sz val="12"/>
        <rFont val="Times Roman"/>
      </rPr>
      <t>forskuddsbetalt kontingent for 2015</t>
    </r>
  </si>
  <si>
    <t>Reduksjon inntekt - tilskudd lok.grupper</t>
  </si>
  <si>
    <r>
      <t xml:space="preserve">Reduksjon inntekt: </t>
    </r>
    <r>
      <rPr>
        <sz val="12"/>
        <rFont val="Times Roman"/>
      </rPr>
      <t>Totalt tilskudd til de lokale gruppene 2014 kr 145700</t>
    </r>
  </si>
  <si>
    <t xml:space="preserve">NSFs faggruppe av operasjonssykepleiere har i 2014 slått seg sammen med lokale faggrupper innenfor samme fagområde. </t>
  </si>
  <si>
    <t>Tilførte likvider ved sammenslåingen er ført direkte mot egenkapitalen i 2014.</t>
  </si>
  <si>
    <r>
      <rPr>
        <b/>
        <sz val="12"/>
        <rFont val="Times Roman"/>
      </rPr>
      <t xml:space="preserve">Fordringer - resultat seminar </t>
    </r>
    <r>
      <rPr>
        <sz val="12"/>
        <rFont val="Times Roman"/>
      </rPr>
      <t>oppgjør 2014</t>
    </r>
  </si>
  <si>
    <t>ktr.rekv, servering, gaver, kontingent, Oppgj seminar 2012: 54689, prod.fagblad: kr 9915</t>
  </si>
  <si>
    <t>ktr.rekvisita: kr 1096, portoutg: kr 291, oppføring i tlf.katalog for 2014 og -15 ca kr 9000,</t>
  </si>
  <si>
    <t>kontingent: kr 3780</t>
  </si>
  <si>
    <r>
      <t xml:space="preserve">Øvrige kostnader: </t>
    </r>
    <r>
      <rPr>
        <sz val="12"/>
        <rFont val="Times Roman"/>
      </rPr>
      <t>oppgjør seminar 2012</t>
    </r>
    <r>
      <rPr>
        <b/>
        <sz val="12"/>
        <rFont val="Times Roman"/>
      </rPr>
      <t xml:space="preserve">, </t>
    </r>
    <r>
      <rPr>
        <sz val="12"/>
        <rFont val="Times Roman"/>
      </rPr>
      <t>prod.fagblad</t>
    </r>
    <r>
      <rPr>
        <b/>
        <sz val="12"/>
        <rFont val="Times Roman"/>
      </rPr>
      <t xml:space="preserve">, </t>
    </r>
    <r>
      <rPr>
        <sz val="12"/>
        <rFont val="Times Roman"/>
      </rPr>
      <t>kursavg, progr.vare, portotutg,</t>
    </r>
  </si>
  <si>
    <t xml:space="preserve">kursavgifter: kr 57100, prog.vare: kr 1952, servering: kr 62005, gaver kr 60225 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</si>
</sst>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Roman Bold"/>
      <family val="1"/>
    </font>
    <font>
      <sz val="14"/>
      <name val="Times Roman Bold"/>
      <family val="1"/>
    </font>
    <font>
      <sz val="12"/>
      <name val="Times Roman"/>
      <family val="1"/>
    </font>
    <font>
      <b/>
      <sz val="12"/>
      <name val="Times Roman Bold"/>
      <family val="1"/>
    </font>
    <font>
      <sz val="12"/>
      <name val="Times Roman Bold"/>
      <family val="1"/>
    </font>
    <font>
      <b/>
      <sz val="12"/>
      <name val="Times Roman"/>
      <family val="1"/>
    </font>
    <font>
      <b/>
      <sz val="12"/>
      <name val="Times Roman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5" fillId="0" borderId="2" xfId="0" applyNumberFormat="1" applyFont="1" applyBorder="1"/>
    <xf numFmtId="0" fontId="4" fillId="0" borderId="2" xfId="0" applyNumberFormat="1" applyFont="1" applyBorder="1"/>
    <xf numFmtId="3" fontId="11" fillId="0" borderId="0" xfId="0" applyNumberFormat="1" applyFont="1" applyBorder="1" applyAlignment="1">
      <alignment horizontal="right"/>
    </xf>
    <xf numFmtId="0" fontId="4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3" fontId="12" fillId="0" borderId="0" xfId="0" applyNumberFormat="1" applyFont="1"/>
    <xf numFmtId="3" fontId="8" fillId="0" borderId="2" xfId="0" applyNumberFormat="1" applyFont="1" applyBorder="1"/>
    <xf numFmtId="3" fontId="4" fillId="0" borderId="2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/>
    <xf numFmtId="0" fontId="5" fillId="0" borderId="0" xfId="0" applyFont="1" applyBorder="1"/>
    <xf numFmtId="0" fontId="6" fillId="0" borderId="0" xfId="0" applyFont="1" applyBorder="1"/>
    <xf numFmtId="164" fontId="4" fillId="0" borderId="0" xfId="1" applyNumberFormat="1" applyFont="1" applyBorder="1"/>
    <xf numFmtId="0" fontId="9" fillId="0" borderId="0" xfId="0" applyFont="1" applyAlignment="1">
      <alignment vertical="center"/>
    </xf>
  </cellXfs>
  <cellStyles count="2">
    <cellStyle name="Normal" xfId="0" builtinId="0"/>
    <cellStyle name="Tusenskille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topLeftCell="A46" zoomScale="82" zoomScaleNormal="82" workbookViewId="0">
      <selection activeCell="D75" sqref="D75"/>
    </sheetView>
  </sheetViews>
  <sheetFormatPr baseColWidth="10" defaultRowHeight="15.75"/>
  <cols>
    <col min="1" max="1" width="11.42578125" style="5"/>
    <col min="2" max="2" width="15.85546875" style="5" customWidth="1"/>
    <col min="3" max="3" width="11.28515625" style="5" customWidth="1"/>
    <col min="4" max="4" width="14.140625" style="4" bestFit="1" customWidth="1"/>
    <col min="5" max="5" width="3.28515625" style="5" customWidth="1"/>
    <col min="6" max="6" width="14.140625" style="4" bestFit="1" customWidth="1"/>
    <col min="7" max="7" width="2.85546875" style="4" customWidth="1"/>
    <col min="8" max="8" width="14.140625" style="4" bestFit="1" customWidth="1"/>
    <col min="9" max="9" width="3.28515625" style="5" customWidth="1"/>
    <col min="10" max="10" width="11.42578125" style="4"/>
    <col min="11" max="16" width="11.42578125" style="5"/>
    <col min="17" max="17" width="16.42578125" style="5" customWidth="1"/>
    <col min="18" max="18" width="13.28515625" style="5" customWidth="1"/>
    <col min="19" max="16384" width="11.42578125" style="5"/>
  </cols>
  <sheetData>
    <row r="1" spans="1:14" ht="18.75">
      <c r="A1" s="1" t="s">
        <v>0</v>
      </c>
      <c r="B1" s="2"/>
      <c r="C1" s="2"/>
      <c r="D1" s="3"/>
      <c r="E1" s="2"/>
      <c r="F1" s="3"/>
      <c r="H1" s="3"/>
    </row>
    <row r="2" spans="1:14" ht="18.75">
      <c r="A2" s="1"/>
      <c r="B2" s="2"/>
      <c r="C2" s="2"/>
      <c r="D2" s="3"/>
      <c r="E2" s="2"/>
      <c r="F2" s="3"/>
      <c r="H2" s="3"/>
    </row>
    <row r="5" spans="1:14">
      <c r="A5" s="6" t="s">
        <v>1</v>
      </c>
      <c r="B5" s="7"/>
      <c r="C5" s="7" t="s">
        <v>2</v>
      </c>
      <c r="D5" s="8">
        <v>2014</v>
      </c>
      <c r="F5" s="8">
        <v>2013</v>
      </c>
      <c r="G5" s="9"/>
      <c r="H5" s="8">
        <v>2012</v>
      </c>
      <c r="J5" s="23" t="s">
        <v>43</v>
      </c>
      <c r="K5" s="24"/>
      <c r="L5" s="25"/>
      <c r="M5" s="15"/>
    </row>
    <row r="6" spans="1:14">
      <c r="A6" s="5" t="s">
        <v>3</v>
      </c>
      <c r="D6" s="10">
        <f>576660.5</f>
        <v>576660.5</v>
      </c>
      <c r="F6" s="10">
        <v>599160</v>
      </c>
      <c r="G6" s="10"/>
      <c r="H6" s="10">
        <v>605851</v>
      </c>
      <c r="J6" s="16"/>
      <c r="K6" s="26"/>
      <c r="L6" s="27"/>
      <c r="M6" s="15"/>
    </row>
    <row r="7" spans="1:14">
      <c r="A7" s="5" t="s">
        <v>69</v>
      </c>
      <c r="D7" s="10">
        <v>-145700</v>
      </c>
      <c r="F7" s="10"/>
      <c r="G7" s="10"/>
      <c r="H7" s="10"/>
      <c r="J7" s="34" t="s">
        <v>70</v>
      </c>
      <c r="K7" s="26"/>
      <c r="L7" s="27"/>
      <c r="M7" s="15"/>
    </row>
    <row r="8" spans="1:14">
      <c r="A8" s="5" t="s">
        <v>4</v>
      </c>
      <c r="D8" s="10">
        <v>192520</v>
      </c>
      <c r="F8" s="10">
        <v>216895</v>
      </c>
      <c r="G8" s="10"/>
      <c r="H8" s="10">
        <v>242690</v>
      </c>
      <c r="J8" s="28" t="s">
        <v>44</v>
      </c>
      <c r="K8" s="28"/>
      <c r="L8" s="28"/>
      <c r="M8" s="29"/>
      <c r="N8" s="30"/>
    </row>
    <row r="9" spans="1:14">
      <c r="A9" s="5" t="s">
        <v>5</v>
      </c>
      <c r="D9" s="10">
        <v>270700</v>
      </c>
      <c r="F9" s="10">
        <f>115000+54689</f>
        <v>169689</v>
      </c>
      <c r="G9" s="10"/>
      <c r="H9" s="10">
        <v>120000</v>
      </c>
      <c r="J9" s="28" t="s">
        <v>61</v>
      </c>
      <c r="K9" s="16"/>
      <c r="L9" s="16"/>
      <c r="M9" s="15"/>
    </row>
    <row r="10" spans="1:14">
      <c r="A10" s="5" t="s">
        <v>6</v>
      </c>
      <c r="D10" s="10">
        <v>20800</v>
      </c>
      <c r="F10" s="10">
        <v>29200</v>
      </c>
      <c r="G10" s="10"/>
      <c r="H10" s="10"/>
      <c r="J10" s="31" t="s">
        <v>45</v>
      </c>
      <c r="M10" s="15"/>
    </row>
    <row r="11" spans="1:14">
      <c r="A11" s="5" t="s">
        <v>7</v>
      </c>
      <c r="D11" s="10">
        <v>412240</v>
      </c>
      <c r="F11" s="10">
        <v>490200</v>
      </c>
      <c r="G11" s="10"/>
      <c r="H11" s="10">
        <v>474200</v>
      </c>
      <c r="J11" s="31" t="s">
        <v>46</v>
      </c>
      <c r="K11" s="16"/>
      <c r="L11" s="16"/>
      <c r="M11" s="15"/>
    </row>
    <row r="12" spans="1:14">
      <c r="A12" s="5" t="s">
        <v>8</v>
      </c>
      <c r="D12" s="10">
        <f>2970+50000</f>
        <v>52970</v>
      </c>
      <c r="F12" s="10"/>
      <c r="G12" s="10"/>
      <c r="H12" s="10">
        <v>128880</v>
      </c>
      <c r="J12" s="35" t="s">
        <v>62</v>
      </c>
    </row>
    <row r="13" spans="1:14">
      <c r="A13" s="5" t="s">
        <v>9</v>
      </c>
      <c r="D13" s="10">
        <v>24177.83</v>
      </c>
      <c r="F13" s="10">
        <v>7637.98</v>
      </c>
      <c r="G13" s="10"/>
      <c r="H13" s="10">
        <v>22307.99</v>
      </c>
      <c r="J13" s="28" t="s">
        <v>53</v>
      </c>
    </row>
    <row r="14" spans="1:14">
      <c r="A14" s="11" t="s">
        <v>10</v>
      </c>
      <c r="B14" s="12"/>
      <c r="C14" s="13"/>
      <c r="D14" s="14">
        <f>SUM(D6:D13)</f>
        <v>1404368.33</v>
      </c>
      <c r="E14" s="13"/>
      <c r="F14" s="14">
        <f>SUM(F6:F13)</f>
        <v>1512781.98</v>
      </c>
      <c r="G14" s="14"/>
      <c r="H14" s="14">
        <f>SUM(H6:H13)</f>
        <v>1593928.99</v>
      </c>
    </row>
    <row r="15" spans="1:14">
      <c r="D15" s="10"/>
      <c r="F15" s="10"/>
      <c r="G15" s="10"/>
      <c r="H15" s="10"/>
      <c r="J15" s="32" t="s">
        <v>47</v>
      </c>
      <c r="K15" s="33"/>
      <c r="L15" s="16"/>
      <c r="M15" s="15"/>
    </row>
    <row r="16" spans="1:14">
      <c r="D16" s="10"/>
      <c r="F16" s="10"/>
      <c r="G16" s="10"/>
      <c r="H16" s="10"/>
      <c r="J16" s="34" t="s">
        <v>48</v>
      </c>
      <c r="K16" s="34"/>
      <c r="L16" s="16"/>
      <c r="M16" s="15"/>
    </row>
    <row r="17" spans="1:13">
      <c r="A17" s="5" t="s">
        <v>11</v>
      </c>
      <c r="D17" s="10">
        <f>168750+305166.37+18500+66822.2</f>
        <v>559238.56999999995</v>
      </c>
      <c r="F17" s="10">
        <f>70605+334400.04+22939+57105.71</f>
        <v>485049.75</v>
      </c>
      <c r="G17" s="10"/>
      <c r="H17" s="10">
        <f>28000+38727+331600.04+64450+50703.6</f>
        <v>513480.63999999996</v>
      </c>
      <c r="J17" s="28" t="s">
        <v>49</v>
      </c>
      <c r="K17" s="16"/>
      <c r="L17" s="16"/>
      <c r="M17" s="15"/>
    </row>
    <row r="18" spans="1:13">
      <c r="A18" s="5" t="s">
        <v>12</v>
      </c>
      <c r="D18" s="10">
        <f>16186.55+300+168400.28+66310.28+12832.75</f>
        <v>264029.86</v>
      </c>
      <c r="F18" s="10">
        <f>13567.36+980+870+154579.78+67309.01+5744.44</f>
        <v>243050.59000000003</v>
      </c>
      <c r="G18" s="10"/>
      <c r="H18" s="10">
        <f>9049.38+715+2005+141949.69+58464.27+10178</f>
        <v>222361.34</v>
      </c>
      <c r="J18" s="16" t="s">
        <v>63</v>
      </c>
      <c r="K18" s="16"/>
      <c r="L18" s="16"/>
      <c r="M18" s="15" t="s">
        <v>64</v>
      </c>
    </row>
    <row r="19" spans="1:13">
      <c r="A19" s="5" t="s">
        <v>60</v>
      </c>
      <c r="D19" s="10"/>
      <c r="F19" s="10">
        <v>151400</v>
      </c>
      <c r="G19" s="10"/>
      <c r="H19" s="10">
        <v>145300</v>
      </c>
      <c r="J19" s="34" t="s">
        <v>65</v>
      </c>
      <c r="K19" s="16"/>
      <c r="L19" s="16"/>
      <c r="M19" s="15"/>
    </row>
    <row r="20" spans="1:13">
      <c r="A20" s="5" t="s">
        <v>13</v>
      </c>
      <c r="D20" s="10">
        <f>32293.28+4091</f>
        <v>36384.28</v>
      </c>
      <c r="F20" s="10">
        <f>13324.56+30000</f>
        <v>43324.56</v>
      </c>
      <c r="G20" s="10"/>
      <c r="H20" s="10">
        <f>19868+30000</f>
        <v>49868</v>
      </c>
      <c r="J20" s="34" t="s">
        <v>77</v>
      </c>
      <c r="K20" s="16"/>
      <c r="L20" s="16"/>
      <c r="M20" s="15"/>
    </row>
    <row r="21" spans="1:13">
      <c r="A21" s="5" t="s">
        <v>14</v>
      </c>
      <c r="D21" s="10">
        <f>12605+286553.99</f>
        <v>299158.99</v>
      </c>
      <c r="F21" s="10">
        <f>94558.09+331443.81</f>
        <v>426001.9</v>
      </c>
      <c r="G21" s="10"/>
      <c r="H21" s="10">
        <f>65252+513064</f>
        <v>578316</v>
      </c>
      <c r="J21" s="4" t="s">
        <v>74</v>
      </c>
    </row>
    <row r="22" spans="1:13">
      <c r="A22" s="5" t="s">
        <v>15</v>
      </c>
      <c r="D22" s="10">
        <f>9915.2+57098.98+599+1353+1096+291+64539-2.52+1750+60254.73+13797.55+3781.35-2.2</f>
        <v>214471.09</v>
      </c>
      <c r="F22" s="10">
        <f>11914+6372+2398+179+389.5+5119.9+43885.47+735+5943+3350.87+2500-2.52</f>
        <v>82784.219999999987</v>
      </c>
      <c r="G22" s="10"/>
      <c r="H22" s="10">
        <f>21653+2884+1865+31780+660+1345+1939+5494.5+15164+19049+540+1003.41+6615+3456.23-3.85</f>
        <v>113444.29</v>
      </c>
      <c r="J22" s="4" t="s">
        <v>78</v>
      </c>
    </row>
    <row r="23" spans="1:13">
      <c r="A23" s="5" t="s">
        <v>16</v>
      </c>
      <c r="D23" s="10">
        <f>802+4817.07</f>
        <v>5619.07</v>
      </c>
      <c r="F23" s="10">
        <v>3830.5</v>
      </c>
      <c r="G23" s="10"/>
      <c r="H23" s="10">
        <v>3458.3</v>
      </c>
      <c r="J23" s="4" t="s">
        <v>75</v>
      </c>
    </row>
    <row r="24" spans="1:13">
      <c r="A24" s="11" t="s">
        <v>17</v>
      </c>
      <c r="B24" s="12"/>
      <c r="C24" s="13"/>
      <c r="D24" s="14">
        <f>SUM(D17:D23)</f>
        <v>1378901.86</v>
      </c>
      <c r="E24" s="13"/>
      <c r="F24" s="14">
        <f>SUM(F17:F23)</f>
        <v>1435441.5200000003</v>
      </c>
      <c r="G24" s="14"/>
      <c r="H24" s="14">
        <f>SUM(H17:H23)</f>
        <v>1626228.57</v>
      </c>
      <c r="J24" s="4" t="s">
        <v>76</v>
      </c>
    </row>
    <row r="25" spans="1:13">
      <c r="D25" s="10"/>
      <c r="F25" s="10"/>
      <c r="G25" s="10"/>
      <c r="H25" s="10"/>
      <c r="J25" s="34" t="s">
        <v>54</v>
      </c>
      <c r="K25" s="16"/>
      <c r="L25" s="16"/>
      <c r="M25" s="15"/>
    </row>
    <row r="26" spans="1:13">
      <c r="A26" s="11" t="s">
        <v>18</v>
      </c>
      <c r="B26" s="13"/>
      <c r="C26" s="13"/>
      <c r="D26" s="14">
        <f>+D14-D24</f>
        <v>25466.469999999972</v>
      </c>
      <c r="E26" s="13"/>
      <c r="F26" s="14">
        <f>+F14-F24</f>
        <v>77340.45999999973</v>
      </c>
      <c r="G26" s="14"/>
      <c r="H26" s="14">
        <f>+H14-H24</f>
        <v>-32299.580000000075</v>
      </c>
      <c r="J26" s="5"/>
      <c r="K26" s="16"/>
      <c r="L26" s="16"/>
      <c r="M26" s="15"/>
    </row>
    <row r="27" spans="1:13">
      <c r="K27" s="16"/>
      <c r="L27" s="16"/>
      <c r="M27" s="15"/>
    </row>
    <row r="28" spans="1:13">
      <c r="K28" s="4"/>
      <c r="L28" s="16"/>
    </row>
    <row r="29" spans="1:13">
      <c r="A29" s="6" t="s">
        <v>19</v>
      </c>
      <c r="K29" s="4"/>
      <c r="L29" s="16"/>
    </row>
    <row r="30" spans="1:13">
      <c r="A30" s="5" t="s">
        <v>20</v>
      </c>
      <c r="K30" s="4"/>
      <c r="L30" s="16"/>
    </row>
    <row r="31" spans="1:13">
      <c r="K31" s="4"/>
      <c r="L31" s="16"/>
    </row>
    <row r="32" spans="1:13">
      <c r="A32" s="15"/>
      <c r="B32" s="15"/>
      <c r="C32" s="15"/>
      <c r="D32" s="16"/>
      <c r="E32" s="15"/>
      <c r="F32" s="16"/>
      <c r="G32" s="16"/>
      <c r="H32" s="16"/>
      <c r="J32" s="5"/>
    </row>
    <row r="33" spans="1:13" ht="18.75">
      <c r="A33" s="6" t="s">
        <v>21</v>
      </c>
      <c r="B33" s="2"/>
      <c r="D33" s="8">
        <v>2014</v>
      </c>
      <c r="F33" s="8">
        <v>2013</v>
      </c>
      <c r="G33" s="8"/>
      <c r="H33" s="8">
        <v>2012</v>
      </c>
      <c r="J33" s="5"/>
    </row>
    <row r="34" spans="1:13">
      <c r="J34" s="5"/>
    </row>
    <row r="35" spans="1:13">
      <c r="A35" s="6" t="s">
        <v>22</v>
      </c>
      <c r="B35" s="7"/>
      <c r="J35" s="32" t="s">
        <v>50</v>
      </c>
      <c r="K35" s="33"/>
      <c r="L35" s="33"/>
    </row>
    <row r="36" spans="1:13">
      <c r="A36" s="6" t="s">
        <v>23</v>
      </c>
      <c r="B36" s="7"/>
    </row>
    <row r="37" spans="1:13">
      <c r="A37" s="5" t="s">
        <v>24</v>
      </c>
      <c r="D37" s="10">
        <f>703500.76+979.46+770637.64</f>
        <v>1475117.8599999999</v>
      </c>
      <c r="F37" s="10">
        <f>379490.97+978.48+751956.16</f>
        <v>1132425.6099999999</v>
      </c>
      <c r="G37" s="10"/>
      <c r="H37" s="10">
        <f>947480.12+977.5</f>
        <v>948457.62</v>
      </c>
      <c r="J37" s="34" t="s">
        <v>55</v>
      </c>
      <c r="M37" s="15"/>
    </row>
    <row r="38" spans="1:13">
      <c r="A38" s="5" t="s">
        <v>25</v>
      </c>
      <c r="D38" s="10">
        <v>400451.16</v>
      </c>
      <c r="F38" s="10">
        <f>461461.91</f>
        <v>461461.91</v>
      </c>
      <c r="G38" s="10"/>
      <c r="H38" s="10">
        <v>388724</v>
      </c>
      <c r="J38" s="30" t="s">
        <v>73</v>
      </c>
      <c r="K38" s="16"/>
      <c r="L38" s="16"/>
      <c r="M38" s="15"/>
    </row>
    <row r="39" spans="1:13">
      <c r="A39" s="5" t="s">
        <v>26</v>
      </c>
      <c r="D39" s="10"/>
      <c r="F39" s="10">
        <v>11891</v>
      </c>
      <c r="G39" s="10"/>
      <c r="H39" s="10"/>
      <c r="K39" s="16"/>
      <c r="L39" s="16"/>
      <c r="M39" s="15"/>
    </row>
    <row r="40" spans="1:13">
      <c r="A40" s="17" t="s">
        <v>27</v>
      </c>
      <c r="B40" s="13"/>
      <c r="C40" s="13"/>
      <c r="D40" s="14">
        <f>SUM(D37:D39)</f>
        <v>1875569.0199999998</v>
      </c>
      <c r="E40" s="13"/>
      <c r="F40" s="14">
        <f>SUM(F37:F39)</f>
        <v>1605778.5199999998</v>
      </c>
      <c r="G40" s="14"/>
      <c r="H40" s="14">
        <f>SUM(H37:H39)</f>
        <v>1337181.6200000001</v>
      </c>
      <c r="K40" s="16"/>
      <c r="L40" s="16"/>
      <c r="M40" s="15"/>
    </row>
    <row r="41" spans="1:13">
      <c r="D41" s="10"/>
      <c r="F41" s="10"/>
      <c r="G41" s="10"/>
      <c r="H41" s="10"/>
      <c r="K41" s="16"/>
      <c r="L41" s="16"/>
      <c r="M41" s="15"/>
    </row>
    <row r="42" spans="1:13">
      <c r="D42" s="10"/>
      <c r="F42" s="10"/>
      <c r="G42" s="10"/>
      <c r="H42" s="10"/>
      <c r="K42" s="16"/>
      <c r="L42" s="16"/>
      <c r="M42" s="15"/>
    </row>
    <row r="43" spans="1:13">
      <c r="A43" s="6" t="s">
        <v>28</v>
      </c>
      <c r="B43" s="7"/>
      <c r="D43" s="10"/>
      <c r="F43" s="10"/>
      <c r="G43" s="10"/>
      <c r="H43" s="10"/>
      <c r="J43" s="5"/>
    </row>
    <row r="44" spans="1:13">
      <c r="A44" s="6" t="s">
        <v>29</v>
      </c>
      <c r="B44" s="7"/>
      <c r="D44" s="10"/>
      <c r="F44" s="10"/>
      <c r="G44" s="10"/>
      <c r="H44" s="10"/>
    </row>
    <row r="45" spans="1:13">
      <c r="A45" s="5" t="s">
        <v>30</v>
      </c>
      <c r="D45" s="10">
        <f>+D26</f>
        <v>25466.469999999972</v>
      </c>
      <c r="F45" s="10">
        <f>+F26</f>
        <v>77340.45999999973</v>
      </c>
      <c r="G45" s="10"/>
      <c r="H45" s="10">
        <f>+H26</f>
        <v>-32299.580000000075</v>
      </c>
      <c r="J45" s="28" t="s">
        <v>56</v>
      </c>
      <c r="K45" s="16"/>
      <c r="L45" s="16"/>
      <c r="M45" s="15"/>
    </row>
    <row r="46" spans="1:13">
      <c r="A46" s="5" t="s">
        <v>31</v>
      </c>
      <c r="D46" s="10">
        <v>1535377.96</v>
      </c>
      <c r="F46" s="10">
        <v>1158630.02</v>
      </c>
      <c r="G46" s="10"/>
      <c r="H46" s="10">
        <v>1190929.6000000001</v>
      </c>
      <c r="J46" s="28" t="s">
        <v>51</v>
      </c>
      <c r="K46" s="16"/>
      <c r="L46" s="16"/>
      <c r="M46" s="15"/>
    </row>
    <row r="47" spans="1:13">
      <c r="A47" s="17" t="s">
        <v>32</v>
      </c>
      <c r="B47" s="13"/>
      <c r="C47" s="13"/>
      <c r="D47" s="14">
        <f>SUM(D45:D46)</f>
        <v>1560844.43</v>
      </c>
      <c r="E47" s="13"/>
      <c r="F47" s="14">
        <f>SUM(F45:F46)</f>
        <v>1235970.4799999997</v>
      </c>
      <c r="G47" s="14"/>
      <c r="H47" s="14">
        <f>SUM(H45:H46)</f>
        <v>1158630.02</v>
      </c>
      <c r="I47" s="16"/>
      <c r="K47" s="16"/>
      <c r="L47" s="15"/>
      <c r="M47" s="15"/>
    </row>
    <row r="48" spans="1:13">
      <c r="A48" s="18"/>
      <c r="D48" s="10"/>
      <c r="F48" s="10"/>
      <c r="G48" s="10"/>
      <c r="H48" s="10"/>
      <c r="I48" s="16"/>
      <c r="K48" s="16"/>
      <c r="L48" s="16"/>
      <c r="M48" s="15"/>
    </row>
    <row r="49" spans="1:17">
      <c r="A49" s="6" t="s">
        <v>33</v>
      </c>
      <c r="B49" s="7"/>
      <c r="D49" s="10"/>
      <c r="F49" s="10"/>
      <c r="G49" s="10"/>
      <c r="H49" s="10"/>
      <c r="I49" s="16"/>
      <c r="K49" s="16"/>
      <c r="L49" s="16"/>
      <c r="M49" s="15"/>
    </row>
    <row r="50" spans="1:17">
      <c r="A50" s="6" t="s">
        <v>34</v>
      </c>
      <c r="B50" s="7"/>
      <c r="D50" s="10"/>
      <c r="F50" s="10"/>
      <c r="G50" s="10"/>
      <c r="H50" s="10"/>
      <c r="I50" s="16"/>
      <c r="J50" s="34" t="s">
        <v>57</v>
      </c>
      <c r="K50" s="16"/>
      <c r="L50" s="16"/>
      <c r="M50" s="15"/>
    </row>
    <row r="51" spans="1:17">
      <c r="A51" s="5" t="s">
        <v>35</v>
      </c>
      <c r="D51" s="10">
        <v>7805</v>
      </c>
      <c r="F51" s="10">
        <v>4950</v>
      </c>
      <c r="G51" s="10"/>
      <c r="H51" s="10">
        <v>600</v>
      </c>
      <c r="J51" s="35" t="s">
        <v>58</v>
      </c>
    </row>
    <row r="52" spans="1:17">
      <c r="A52" s="5" t="s">
        <v>36</v>
      </c>
      <c r="D52" s="10">
        <v>4864</v>
      </c>
      <c r="F52" s="10">
        <v>191730</v>
      </c>
      <c r="G52" s="10"/>
      <c r="H52" s="10">
        <v>1506.56</v>
      </c>
      <c r="J52" s="34" t="s">
        <v>52</v>
      </c>
      <c r="K52" s="16"/>
      <c r="L52" s="16"/>
      <c r="M52" s="15"/>
    </row>
    <row r="53" spans="1:17">
      <c r="A53" s="5" t="s">
        <v>37</v>
      </c>
      <c r="D53" s="10">
        <f>30544+11872.15+1.5</f>
        <v>42417.65</v>
      </c>
      <c r="F53" s="10">
        <f>36320+11129.6-1.5</f>
        <v>47448.1</v>
      </c>
      <c r="G53" s="10"/>
      <c r="H53" s="10">
        <f>46120+13667-1</f>
        <v>59786</v>
      </c>
      <c r="J53" s="16" t="s">
        <v>66</v>
      </c>
      <c r="K53" s="16"/>
      <c r="L53" s="16" t="s">
        <v>67</v>
      </c>
      <c r="M53" s="15"/>
    </row>
    <row r="54" spans="1:17">
      <c r="A54" s="5" t="s">
        <v>38</v>
      </c>
      <c r="D54" s="10">
        <v>164789.99</v>
      </c>
      <c r="F54" s="10"/>
      <c r="G54" s="10"/>
      <c r="H54" s="10"/>
      <c r="J54" s="35" t="s">
        <v>68</v>
      </c>
      <c r="K54" s="16"/>
      <c r="L54" s="16"/>
      <c r="M54" s="15"/>
    </row>
    <row r="55" spans="1:17">
      <c r="A55" s="5" t="s">
        <v>39</v>
      </c>
      <c r="D55" s="10">
        <v>94851</v>
      </c>
      <c r="F55" s="10">
        <v>125680</v>
      </c>
      <c r="G55" s="10"/>
      <c r="H55" s="10">
        <v>121270</v>
      </c>
      <c r="J55" s="31" t="s">
        <v>59</v>
      </c>
      <c r="K55" s="16"/>
      <c r="L55" s="15"/>
      <c r="M55" s="15"/>
    </row>
    <row r="56" spans="1:17">
      <c r="A56" s="11" t="s">
        <v>40</v>
      </c>
      <c r="B56" s="12"/>
      <c r="C56" s="13"/>
      <c r="D56" s="14">
        <f>SUM(D51:D55)</f>
        <v>314727.64</v>
      </c>
      <c r="E56" s="13"/>
      <c r="F56" s="14">
        <f>SUM(F51:F55)</f>
        <v>369808.1</v>
      </c>
      <c r="G56" s="14"/>
      <c r="H56" s="14">
        <f>SUM(H51:H55)</f>
        <v>183162.56</v>
      </c>
      <c r="K56" s="16"/>
      <c r="L56" s="16"/>
      <c r="M56" s="15"/>
    </row>
    <row r="57" spans="1:17">
      <c r="A57" s="19"/>
      <c r="D57" s="10"/>
      <c r="F57" s="10"/>
      <c r="G57" s="10"/>
      <c r="H57" s="10"/>
      <c r="J57" s="5"/>
    </row>
    <row r="58" spans="1:17">
      <c r="A58" s="19"/>
      <c r="D58" s="10"/>
      <c r="F58" s="10"/>
      <c r="G58" s="10"/>
      <c r="H58" s="10"/>
      <c r="J58" s="16"/>
      <c r="K58" s="16"/>
      <c r="L58" s="16"/>
      <c r="M58" s="15"/>
      <c r="Q58" s="21"/>
    </row>
    <row r="59" spans="1:17">
      <c r="A59" s="11" t="s">
        <v>41</v>
      </c>
      <c r="B59" s="12"/>
      <c r="C59" s="12"/>
      <c r="D59" s="14">
        <f>+D47+D56-3</f>
        <v>1875569.0699999998</v>
      </c>
      <c r="E59" s="13"/>
      <c r="F59" s="14">
        <f>+F47+F56</f>
        <v>1605778.5799999996</v>
      </c>
      <c r="G59" s="14"/>
      <c r="H59" s="14">
        <f>+H47+H56-1</f>
        <v>1341791.58</v>
      </c>
      <c r="J59" s="16"/>
      <c r="K59" s="15"/>
      <c r="L59" s="15"/>
      <c r="M59" s="15"/>
    </row>
    <row r="60" spans="1:17">
      <c r="A60" s="36"/>
      <c r="B60" s="37"/>
      <c r="C60" s="37"/>
      <c r="D60" s="38"/>
      <c r="E60" s="15"/>
      <c r="F60" s="38"/>
      <c r="G60" s="38"/>
      <c r="H60" s="38"/>
      <c r="J60" s="16"/>
      <c r="K60" s="15"/>
      <c r="L60" s="15"/>
      <c r="M60" s="15"/>
    </row>
    <row r="61" spans="1:17" s="21" customFormat="1">
      <c r="A61" s="20" t="s">
        <v>42</v>
      </c>
      <c r="D61" s="22"/>
      <c r="F61" s="22"/>
      <c r="G61" s="22"/>
      <c r="H61" s="22"/>
      <c r="J61" s="4"/>
      <c r="K61" s="5"/>
      <c r="L61" s="5"/>
      <c r="M61" s="5"/>
      <c r="N61" s="5"/>
      <c r="O61" s="5"/>
      <c r="P61" s="5"/>
      <c r="Q61" s="5"/>
    </row>
    <row r="63" spans="1:17">
      <c r="A63" s="39" t="s">
        <v>71</v>
      </c>
      <c r="J63"/>
    </row>
    <row r="64" spans="1:17">
      <c r="A64" s="5" t="s">
        <v>72</v>
      </c>
      <c r="J64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Norsk Sykepleierforbund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Digre Nord</dc:creator>
  <cp:lastModifiedBy>NSFLOS</cp:lastModifiedBy>
  <cp:lastPrinted>2015-07-26T18:58:15Z</cp:lastPrinted>
  <dcterms:created xsi:type="dcterms:W3CDTF">2015-02-25T14:40:56Z</dcterms:created>
  <dcterms:modified xsi:type="dcterms:W3CDTF">2015-07-26T19:42:22Z</dcterms:modified>
</cp:coreProperties>
</file>